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oplotne črpalke" sheetId="1" r:id="rId1"/>
  </sheets>
  <definedNames/>
  <calcPr fullCalcOnLoad="1"/>
</workbook>
</file>

<file path=xl/sharedStrings.xml><?xml version="1.0" encoding="utf-8"?>
<sst xmlns="http://schemas.openxmlformats.org/spreadsheetml/2006/main" count="165" uniqueCount="67">
  <si>
    <t>kW</t>
  </si>
  <si>
    <t>EUR</t>
  </si>
  <si>
    <t>Navodilo za uporabo programskih modelov</t>
  </si>
  <si>
    <t>Model je namenjen za oceno naložbe v nizkotemperaturno ogrevanje po energetski rekonstrukciji</t>
  </si>
  <si>
    <t>objekta (po zamenjavi oken in vgradnji energijsko učinkovite fasade ter izolacji podstrešja).</t>
  </si>
  <si>
    <t>Podatke vstavimo v polja, označena z rumenim</t>
  </si>
  <si>
    <t>Letno grelno število (COP) zavisi od modela in proizvajalca. COP se gibljejo od 2,2 (zrak/voda)</t>
  </si>
  <si>
    <t>do 4,5 (za voda/voda).</t>
  </si>
  <si>
    <t xml:space="preserve">VIŠINA INVESTICIJ JE INFORMATIVNA, LEA SPODNJE PODRAVJE NE PREVZEMA ODGOVORNOSTI, </t>
  </si>
  <si>
    <t>KI IZHAJAJO IZ UPORABE PROGRAMA.</t>
  </si>
  <si>
    <t>TČ VODA/VODA, LASTNI VODNJAK ali IZDELANE VRTINE</t>
  </si>
  <si>
    <t>Letna poraba energenta</t>
  </si>
  <si>
    <t>ELKO</t>
  </si>
  <si>
    <t>L/a</t>
  </si>
  <si>
    <t>kWh/a</t>
  </si>
  <si>
    <t>(Izberite vrsto in kličino energenta)</t>
  </si>
  <si>
    <t>ZP</t>
  </si>
  <si>
    <t>m3/a</t>
  </si>
  <si>
    <t>UNP</t>
  </si>
  <si>
    <t>Letna poraba energije za ogrevanje</t>
  </si>
  <si>
    <t>Lastnosti TČ</t>
  </si>
  <si>
    <t>Potrebna moč ogrevanja</t>
  </si>
  <si>
    <t>Letno grelno število</t>
  </si>
  <si>
    <t>Električna moč TČ</t>
  </si>
  <si>
    <t>Grelna moč TČ</t>
  </si>
  <si>
    <t>Temperatura vode za ogrevanje</t>
  </si>
  <si>
    <t>C</t>
  </si>
  <si>
    <t>Prostornina zalogovnika TV</t>
  </si>
  <si>
    <t>L</t>
  </si>
  <si>
    <t>Potrebni pretok vode iz vrtine</t>
  </si>
  <si>
    <t>m3/h</t>
  </si>
  <si>
    <t>Globina podtalnice</t>
  </si>
  <si>
    <t>m</t>
  </si>
  <si>
    <t>Maksimalni tlak potopne črpalke</t>
  </si>
  <si>
    <t>bar</t>
  </si>
  <si>
    <t>Vrednost naložbe skupaj z DDV</t>
  </si>
  <si>
    <t>TČ VODA/VODA, Z VRTINO</t>
  </si>
  <si>
    <t>Globina podtalnice-globina vrtine</t>
  </si>
  <si>
    <t>TČ ZEMLJA/VODA, HORIZONTALNI KOLEKTORJI</t>
  </si>
  <si>
    <t>Hladilna moč TČ</t>
  </si>
  <si>
    <t>Prostornina zalogovnika</t>
  </si>
  <si>
    <t>Toplotna moč glede na vrsto tal</t>
  </si>
  <si>
    <t>Peščena suha tla</t>
  </si>
  <si>
    <t>W/m</t>
  </si>
  <si>
    <t>Ilovnata suha tla</t>
  </si>
  <si>
    <t>Ilovnata vlažna tla</t>
  </si>
  <si>
    <t>Ilovnata tla nasičena z vodo</t>
  </si>
  <si>
    <t>Izračun zemeljskega kolektorja</t>
  </si>
  <si>
    <t>Izberite toplotno moč glede navrsto tal</t>
  </si>
  <si>
    <t>Skupna dolžina cevi</t>
  </si>
  <si>
    <t>Ploščina zemeljskega kolektorja</t>
  </si>
  <si>
    <t>m2</t>
  </si>
  <si>
    <t>Število zank po 100 m</t>
  </si>
  <si>
    <t>Število razdelilnikov</t>
  </si>
  <si>
    <t>Vrsta cevi zemeljskega kolektorja</t>
  </si>
  <si>
    <t>PE100 PN16 (32x3mm) ali</t>
  </si>
  <si>
    <t>PE80 PN12,5 (32x3mm)</t>
  </si>
  <si>
    <t>Količina glikola</t>
  </si>
  <si>
    <t>Količina vode</t>
  </si>
  <si>
    <t>SKUPAJ (75 % mešanica)</t>
  </si>
  <si>
    <t>Izračun obtočne črpalke</t>
  </si>
  <si>
    <t>Prostorninski pretok mešanice glikol/voda</t>
  </si>
  <si>
    <t>Maksimalni tlak obtočne črpalke</t>
  </si>
  <si>
    <t>Cena z vgradnjo in DDV</t>
  </si>
  <si>
    <t>TČ ZRAK/VODA, SAMOSTOJNA POSTAVITEV</t>
  </si>
  <si>
    <t>Maksimalna zinanja temperatura</t>
  </si>
  <si>
    <t xml:space="preserve">Letno grelno število izberemo iz diagrama TČ 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</si>
</sst>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0.0"/>
    <numFmt numFmtId="166" formatCode="#,##0.0"/>
    <numFmt numFmtId="167" formatCode="#,##0.0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5" xfId="0" applyFont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8" xfId="0" applyBorder="1" applyAlignment="1">
      <alignment/>
    </xf>
    <xf numFmtId="166" fontId="0" fillId="2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0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7</xdr:col>
      <xdr:colOff>152400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86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9"/>
  <sheetViews>
    <sheetView tabSelected="1" workbookViewId="0" topLeftCell="A1">
      <selection activeCell="I3" sqref="I3"/>
    </sheetView>
  </sheetViews>
  <sheetFormatPr defaultColWidth="9.140625" defaultRowHeight="12.75"/>
  <cols>
    <col min="2" max="2" width="34.28125" style="0" customWidth="1"/>
  </cols>
  <sheetData>
    <row r="1" ht="86.25" customHeight="1"/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8</v>
      </c>
    </row>
    <row r="9" ht="12.75">
      <c r="B9" t="s">
        <v>9</v>
      </c>
    </row>
    <row r="11" spans="2:7" ht="12.75">
      <c r="B11" s="8" t="s">
        <v>10</v>
      </c>
      <c r="C11" s="9"/>
      <c r="D11" s="9"/>
      <c r="E11" s="9"/>
      <c r="F11" s="10"/>
      <c r="G11" s="11"/>
    </row>
    <row r="12" spans="2:7" ht="12.75">
      <c r="B12" s="4" t="s">
        <v>11</v>
      </c>
      <c r="C12" s="12" t="s">
        <v>12</v>
      </c>
      <c r="D12" s="13">
        <v>2000</v>
      </c>
      <c r="E12" s="14" t="s">
        <v>13</v>
      </c>
      <c r="F12" s="15">
        <f>D12*10</f>
        <v>20000</v>
      </c>
      <c r="G12" s="3" t="s">
        <v>14</v>
      </c>
    </row>
    <row r="13" spans="2:7" ht="12.75">
      <c r="B13" s="4" t="s">
        <v>15</v>
      </c>
      <c r="C13" s="6" t="s">
        <v>16</v>
      </c>
      <c r="D13" s="16"/>
      <c r="E13" s="17" t="s">
        <v>17</v>
      </c>
      <c r="F13" s="18">
        <f>D13*9.5</f>
        <v>0</v>
      </c>
      <c r="G13" s="19" t="s">
        <v>14</v>
      </c>
    </row>
    <row r="14" spans="2:7" ht="12.75">
      <c r="B14" s="4"/>
      <c r="C14" s="4" t="s">
        <v>18</v>
      </c>
      <c r="D14" s="20"/>
      <c r="E14" s="21" t="s">
        <v>17</v>
      </c>
      <c r="F14" s="22">
        <f>25.9*D14</f>
        <v>0</v>
      </c>
      <c r="G14" s="23" t="s">
        <v>14</v>
      </c>
    </row>
    <row r="15" spans="2:7" ht="12.75">
      <c r="B15" s="6" t="s">
        <v>19</v>
      </c>
      <c r="C15" s="17"/>
      <c r="D15" s="24"/>
      <c r="E15" s="17"/>
      <c r="F15" s="25">
        <v>20000</v>
      </c>
      <c r="G15" s="19" t="s">
        <v>14</v>
      </c>
    </row>
    <row r="16" spans="2:7" ht="12.75">
      <c r="B16" s="26" t="s">
        <v>20</v>
      </c>
      <c r="C16" s="21"/>
      <c r="D16" s="21"/>
      <c r="E16" s="21"/>
      <c r="F16" s="1"/>
      <c r="G16" s="27"/>
    </row>
    <row r="17" spans="2:7" ht="12.75">
      <c r="B17" s="6" t="s">
        <v>21</v>
      </c>
      <c r="C17" s="17"/>
      <c r="D17" s="17"/>
      <c r="E17" s="17"/>
      <c r="F17" s="7">
        <f>F15/2000</f>
        <v>10</v>
      </c>
      <c r="G17" s="19" t="s">
        <v>0</v>
      </c>
    </row>
    <row r="18" spans="2:7" ht="12.75">
      <c r="B18" s="4" t="s">
        <v>22</v>
      </c>
      <c r="C18" s="21"/>
      <c r="D18" s="21"/>
      <c r="E18" s="21"/>
      <c r="F18" s="28">
        <v>3.5</v>
      </c>
      <c r="G18" s="27"/>
    </row>
    <row r="19" spans="2:7" ht="12.75">
      <c r="B19" s="6" t="s">
        <v>23</v>
      </c>
      <c r="C19" s="17"/>
      <c r="D19" s="17"/>
      <c r="E19" s="17"/>
      <c r="F19" s="7">
        <f>F17/F18</f>
        <v>2.857142857142857</v>
      </c>
      <c r="G19" s="19" t="s">
        <v>0</v>
      </c>
    </row>
    <row r="20" spans="2:7" ht="12.75">
      <c r="B20" s="4" t="s">
        <v>24</v>
      </c>
      <c r="C20" s="21"/>
      <c r="D20" s="21"/>
      <c r="E20" s="21"/>
      <c r="F20" s="29">
        <f>F17-F19</f>
        <v>7.142857142857142</v>
      </c>
      <c r="G20" s="27" t="s">
        <v>0</v>
      </c>
    </row>
    <row r="21" spans="2:7" ht="12.75">
      <c r="B21" s="6" t="s">
        <v>25</v>
      </c>
      <c r="C21" s="17"/>
      <c r="D21" s="17"/>
      <c r="E21" s="17"/>
      <c r="F21" s="7">
        <v>55</v>
      </c>
      <c r="G21" s="19" t="s">
        <v>26</v>
      </c>
    </row>
    <row r="22" spans="2:7" ht="12.75">
      <c r="B22" s="4"/>
      <c r="C22" s="21"/>
      <c r="D22" s="21"/>
      <c r="E22" s="21"/>
      <c r="F22" s="1"/>
      <c r="G22" s="27"/>
    </row>
    <row r="23" spans="2:7" ht="12.75">
      <c r="B23" s="6" t="s">
        <v>27</v>
      </c>
      <c r="C23" s="17"/>
      <c r="D23" s="17"/>
      <c r="E23" s="17"/>
      <c r="F23" s="7">
        <f>(F17-F19)*80</f>
        <v>571.4285714285713</v>
      </c>
      <c r="G23" s="19" t="s">
        <v>28</v>
      </c>
    </row>
    <row r="24" spans="2:7" ht="12.75">
      <c r="B24" s="6" t="s">
        <v>29</v>
      </c>
      <c r="C24" s="17"/>
      <c r="D24" s="17"/>
      <c r="E24" s="17"/>
      <c r="F24" s="30">
        <f>(F17-F19)*3600/(4.185*1000*4)</f>
        <v>1.5360983102918586</v>
      </c>
      <c r="G24" s="19" t="s">
        <v>30</v>
      </c>
    </row>
    <row r="25" spans="2:7" ht="12.75">
      <c r="B25" s="4"/>
      <c r="C25" s="21"/>
      <c r="D25" s="21"/>
      <c r="E25" s="21"/>
      <c r="F25" s="1"/>
      <c r="G25" s="27"/>
    </row>
    <row r="26" spans="2:7" ht="12.75">
      <c r="B26" s="6" t="s">
        <v>31</v>
      </c>
      <c r="C26" s="17"/>
      <c r="D26" s="17"/>
      <c r="E26" s="17"/>
      <c r="F26" s="25">
        <v>20</v>
      </c>
      <c r="G26" s="19" t="s">
        <v>32</v>
      </c>
    </row>
    <row r="27" spans="2:7" ht="12.75">
      <c r="B27" s="31" t="s">
        <v>33</v>
      </c>
      <c r="C27" s="32"/>
      <c r="D27" s="32"/>
      <c r="E27" s="32"/>
      <c r="F27" s="33">
        <f>(F26/9.81+0.5)*1.5</f>
        <v>3.808103975535168</v>
      </c>
      <c r="G27" s="34" t="s">
        <v>34</v>
      </c>
    </row>
    <row r="28" spans="2:7" ht="12.75">
      <c r="B28" s="35" t="s">
        <v>35</v>
      </c>
      <c r="C28" s="17"/>
      <c r="D28" s="17"/>
      <c r="E28" s="17"/>
      <c r="F28" s="7">
        <f>(137.5*F20+3032.5+500+F23)*1.8*1.2</f>
        <v>10985.914285714285</v>
      </c>
      <c r="G28" s="36" t="s">
        <v>1</v>
      </c>
    </row>
    <row r="29" ht="12.75">
      <c r="F29" s="2"/>
    </row>
    <row r="30" ht="12.75">
      <c r="F30" s="2"/>
    </row>
    <row r="31" ht="12.75">
      <c r="F31" s="2"/>
    </row>
    <row r="32" spans="2:7" ht="12.75">
      <c r="B32" s="8" t="s">
        <v>36</v>
      </c>
      <c r="C32" s="9"/>
      <c r="D32" s="9"/>
      <c r="E32" s="9"/>
      <c r="F32" s="10"/>
      <c r="G32" s="11"/>
    </row>
    <row r="33" spans="2:7" ht="12.75">
      <c r="B33" s="4" t="s">
        <v>11</v>
      </c>
      <c r="C33" s="12" t="s">
        <v>12</v>
      </c>
      <c r="D33" s="13">
        <v>2000</v>
      </c>
      <c r="E33" s="14" t="s">
        <v>13</v>
      </c>
      <c r="F33" s="15">
        <f>D33*10</f>
        <v>20000</v>
      </c>
      <c r="G33" s="3" t="s">
        <v>14</v>
      </c>
    </row>
    <row r="34" spans="2:7" ht="12.75">
      <c r="B34" s="4" t="s">
        <v>15</v>
      </c>
      <c r="C34" s="6" t="s">
        <v>16</v>
      </c>
      <c r="D34" s="16"/>
      <c r="E34" s="17" t="s">
        <v>17</v>
      </c>
      <c r="F34" s="18">
        <f>D34*9.5</f>
        <v>0</v>
      </c>
      <c r="G34" s="19" t="s">
        <v>14</v>
      </c>
    </row>
    <row r="35" spans="2:7" ht="12.75">
      <c r="B35" s="4"/>
      <c r="C35" s="31" t="s">
        <v>18</v>
      </c>
      <c r="D35" s="37"/>
      <c r="E35" s="32" t="s">
        <v>17</v>
      </c>
      <c r="F35" s="38">
        <f>25.9*D35</f>
        <v>0</v>
      </c>
      <c r="G35" s="34" t="s">
        <v>14</v>
      </c>
    </row>
    <row r="36" spans="2:7" ht="12.75">
      <c r="B36" s="6" t="s">
        <v>19</v>
      </c>
      <c r="C36" s="17"/>
      <c r="D36" s="24"/>
      <c r="E36" s="17"/>
      <c r="F36" s="25">
        <v>20000</v>
      </c>
      <c r="G36" s="19" t="s">
        <v>14</v>
      </c>
    </row>
    <row r="37" spans="2:7" ht="12.75">
      <c r="B37" s="26" t="s">
        <v>20</v>
      </c>
      <c r="C37" s="21"/>
      <c r="D37" s="21"/>
      <c r="E37" s="21"/>
      <c r="F37" s="1"/>
      <c r="G37" s="27"/>
    </row>
    <row r="38" spans="2:7" ht="12.75">
      <c r="B38" s="6" t="s">
        <v>21</v>
      </c>
      <c r="C38" s="17"/>
      <c r="D38" s="17"/>
      <c r="E38" s="17"/>
      <c r="F38" s="7">
        <f>F36/1500</f>
        <v>13.333333333333334</v>
      </c>
      <c r="G38" s="19" t="s">
        <v>0</v>
      </c>
    </row>
    <row r="39" spans="2:7" ht="12.75">
      <c r="B39" s="4" t="s">
        <v>22</v>
      </c>
      <c r="C39" s="21"/>
      <c r="D39" s="21"/>
      <c r="E39" s="21"/>
      <c r="F39" s="28">
        <v>3.5</v>
      </c>
      <c r="G39" s="27"/>
    </row>
    <row r="40" spans="2:7" ht="12.75">
      <c r="B40" s="6" t="s">
        <v>23</v>
      </c>
      <c r="C40" s="17"/>
      <c r="D40" s="17"/>
      <c r="E40" s="17"/>
      <c r="F40" s="7">
        <f>F38/F39</f>
        <v>3.8095238095238098</v>
      </c>
      <c r="G40" s="19" t="s">
        <v>0</v>
      </c>
    </row>
    <row r="41" spans="2:7" ht="12.75">
      <c r="B41" s="4" t="s">
        <v>24</v>
      </c>
      <c r="C41" s="21"/>
      <c r="D41" s="21"/>
      <c r="E41" s="21"/>
      <c r="F41" s="29">
        <f>F38-F40</f>
        <v>9.523809523809524</v>
      </c>
      <c r="G41" s="27" t="s">
        <v>0</v>
      </c>
    </row>
    <row r="42" spans="2:7" ht="12.75">
      <c r="B42" s="6" t="s">
        <v>25</v>
      </c>
      <c r="C42" s="17"/>
      <c r="D42" s="17"/>
      <c r="E42" s="17"/>
      <c r="F42" s="7">
        <v>55</v>
      </c>
      <c r="G42" s="19" t="s">
        <v>26</v>
      </c>
    </row>
    <row r="43" spans="2:7" ht="12.75">
      <c r="B43" s="4"/>
      <c r="C43" s="21"/>
      <c r="D43" s="21"/>
      <c r="E43" s="21"/>
      <c r="F43" s="1"/>
      <c r="G43" s="27"/>
    </row>
    <row r="44" spans="2:7" ht="12.75">
      <c r="B44" s="6" t="s">
        <v>27</v>
      </c>
      <c r="C44" s="17"/>
      <c r="D44" s="17"/>
      <c r="E44" s="17"/>
      <c r="F44" s="7">
        <f>(F38-F40)*80</f>
        <v>761.9047619047619</v>
      </c>
      <c r="G44" s="19" t="s">
        <v>28</v>
      </c>
    </row>
    <row r="45" spans="2:7" ht="12.75">
      <c r="B45" s="6" t="s">
        <v>29</v>
      </c>
      <c r="C45" s="17"/>
      <c r="D45" s="17"/>
      <c r="E45" s="17"/>
      <c r="F45" s="30">
        <f>(F38-F40)*3600/(4.185*1000*4)</f>
        <v>2.048131080389145</v>
      </c>
      <c r="G45" s="19" t="s">
        <v>30</v>
      </c>
    </row>
    <row r="46" spans="2:7" ht="12.75">
      <c r="B46" s="4"/>
      <c r="C46" s="21"/>
      <c r="D46" s="21"/>
      <c r="E46" s="21"/>
      <c r="F46" s="1"/>
      <c r="G46" s="27"/>
    </row>
    <row r="47" spans="2:7" ht="12.75">
      <c r="B47" s="6" t="s">
        <v>37</v>
      </c>
      <c r="C47" s="17"/>
      <c r="D47" s="17"/>
      <c r="E47" s="17"/>
      <c r="F47" s="25">
        <v>20</v>
      </c>
      <c r="G47" s="19" t="s">
        <v>32</v>
      </c>
    </row>
    <row r="48" spans="2:7" ht="12.75">
      <c r="B48" s="31" t="s">
        <v>33</v>
      </c>
      <c r="C48" s="32"/>
      <c r="D48" s="32"/>
      <c r="E48" s="32"/>
      <c r="F48" s="33">
        <f>(F47/9.81+0.5)*1.5</f>
        <v>3.808103975535168</v>
      </c>
      <c r="G48" s="34" t="s">
        <v>34</v>
      </c>
    </row>
    <row r="49" spans="2:7" ht="12.75">
      <c r="B49" s="35" t="s">
        <v>35</v>
      </c>
      <c r="C49" s="17"/>
      <c r="D49" s="17"/>
      <c r="E49" s="17"/>
      <c r="F49" s="7">
        <f>(137.5*F41+3032.5+500+F44)*1.8*1.2+75*F47*2*2.4</f>
        <v>19304.485714285714</v>
      </c>
      <c r="G49" s="36" t="s">
        <v>1</v>
      </c>
    </row>
    <row r="50" ht="12.75">
      <c r="F50" s="2"/>
    </row>
    <row r="51" ht="12.75">
      <c r="F51" s="2"/>
    </row>
    <row r="52" ht="12.75">
      <c r="F52" s="2"/>
    </row>
    <row r="53" spans="2:7" ht="12.75">
      <c r="B53" s="8" t="s">
        <v>38</v>
      </c>
      <c r="C53" s="9"/>
      <c r="D53" s="9"/>
      <c r="E53" s="9"/>
      <c r="F53" s="10"/>
      <c r="G53" s="11"/>
    </row>
    <row r="54" spans="2:7" ht="12.75">
      <c r="B54" s="4" t="s">
        <v>11</v>
      </c>
      <c r="C54" s="12" t="s">
        <v>12</v>
      </c>
      <c r="D54" s="13">
        <v>2000</v>
      </c>
      <c r="E54" s="14" t="s">
        <v>13</v>
      </c>
      <c r="F54" s="39">
        <f>D54*10</f>
        <v>20000</v>
      </c>
      <c r="G54" s="3" t="s">
        <v>14</v>
      </c>
    </row>
    <row r="55" spans="2:7" ht="12.75">
      <c r="B55" s="4" t="s">
        <v>15</v>
      </c>
      <c r="C55" s="6" t="s">
        <v>16</v>
      </c>
      <c r="D55" s="16"/>
      <c r="E55" s="17" t="s">
        <v>17</v>
      </c>
      <c r="F55" s="7">
        <f>D55*9.5</f>
        <v>0</v>
      </c>
      <c r="G55" s="19" t="s">
        <v>14</v>
      </c>
    </row>
    <row r="56" spans="2:7" ht="12.75">
      <c r="B56" s="4"/>
      <c r="C56" s="31" t="s">
        <v>18</v>
      </c>
      <c r="D56" s="37"/>
      <c r="E56" s="32" t="s">
        <v>17</v>
      </c>
      <c r="F56" s="40">
        <f>25.9*D56</f>
        <v>0</v>
      </c>
      <c r="G56" s="34" t="s">
        <v>14</v>
      </c>
    </row>
    <row r="57" spans="2:7" ht="12.75">
      <c r="B57" s="6" t="s">
        <v>19</v>
      </c>
      <c r="C57" s="17"/>
      <c r="D57" s="24"/>
      <c r="E57" s="17"/>
      <c r="F57" s="25">
        <v>20000</v>
      </c>
      <c r="G57" s="19" t="s">
        <v>14</v>
      </c>
    </row>
    <row r="58" spans="2:7" ht="12.75">
      <c r="B58" s="26" t="s">
        <v>20</v>
      </c>
      <c r="C58" s="21"/>
      <c r="D58" s="21"/>
      <c r="E58" s="21"/>
      <c r="F58" s="1"/>
      <c r="G58" s="27"/>
    </row>
    <row r="59" spans="2:7" ht="12.75">
      <c r="B59" s="4" t="s">
        <v>21</v>
      </c>
      <c r="C59" s="21"/>
      <c r="D59" s="21"/>
      <c r="E59" s="21"/>
      <c r="F59" s="1">
        <f>F57/2000</f>
        <v>10</v>
      </c>
      <c r="G59" s="27" t="s">
        <v>0</v>
      </c>
    </row>
    <row r="60" spans="2:7" ht="12.75">
      <c r="B60" s="4" t="s">
        <v>22</v>
      </c>
      <c r="C60" s="21"/>
      <c r="D60" s="21"/>
      <c r="E60" s="21"/>
      <c r="F60" s="28">
        <v>3.5</v>
      </c>
      <c r="G60" s="27"/>
    </row>
    <row r="61" spans="2:7" ht="12.75">
      <c r="B61" s="6" t="s">
        <v>23</v>
      </c>
      <c r="C61" s="17"/>
      <c r="D61" s="17"/>
      <c r="E61" s="17"/>
      <c r="F61" s="7">
        <f>F59/F60</f>
        <v>2.857142857142857</v>
      </c>
      <c r="G61" s="19" t="s">
        <v>0</v>
      </c>
    </row>
    <row r="62" spans="2:7" ht="12.75">
      <c r="B62" s="4" t="s">
        <v>24</v>
      </c>
      <c r="C62" s="21"/>
      <c r="D62" s="21"/>
      <c r="E62" s="21"/>
      <c r="F62" s="29">
        <f>F59-F61</f>
        <v>7.142857142857142</v>
      </c>
      <c r="G62" s="27" t="s">
        <v>0</v>
      </c>
    </row>
    <row r="63" spans="2:7" ht="12.75">
      <c r="B63" s="6" t="s">
        <v>39</v>
      </c>
      <c r="C63" s="17"/>
      <c r="D63" s="17"/>
      <c r="E63" s="17"/>
      <c r="F63" s="41">
        <f>F62-F61</f>
        <v>4.285714285714285</v>
      </c>
      <c r="G63" s="19" t="s">
        <v>0</v>
      </c>
    </row>
    <row r="64" spans="2:7" ht="12.75">
      <c r="B64" s="4"/>
      <c r="C64" s="21"/>
      <c r="D64" s="21"/>
      <c r="E64" s="21"/>
      <c r="F64" s="29"/>
      <c r="G64" s="27"/>
    </row>
    <row r="65" spans="2:7" ht="12.75">
      <c r="B65" s="6" t="s">
        <v>40</v>
      </c>
      <c r="C65" s="17"/>
      <c r="D65" s="17"/>
      <c r="E65" s="17"/>
      <c r="F65" s="7">
        <f>F62*80</f>
        <v>571.4285714285713</v>
      </c>
      <c r="G65" s="19" t="s">
        <v>28</v>
      </c>
    </row>
    <row r="66" spans="2:7" ht="12.75">
      <c r="B66" s="4"/>
      <c r="C66" s="21"/>
      <c r="D66" s="21"/>
      <c r="E66" s="21"/>
      <c r="F66" s="1"/>
      <c r="G66" s="27"/>
    </row>
    <row r="67" spans="2:7" ht="12.75">
      <c r="B67" s="42" t="s">
        <v>41</v>
      </c>
      <c r="C67" s="14"/>
      <c r="D67" s="14"/>
      <c r="E67" s="3"/>
      <c r="F67" s="1"/>
      <c r="G67" s="27"/>
    </row>
    <row r="68" spans="2:7" ht="12.75">
      <c r="B68" s="12" t="s">
        <v>42</v>
      </c>
      <c r="C68" s="14"/>
      <c r="D68" s="14">
        <v>10</v>
      </c>
      <c r="E68" s="3" t="s">
        <v>43</v>
      </c>
      <c r="F68" s="1"/>
      <c r="G68" s="27"/>
    </row>
    <row r="69" spans="2:7" ht="12.75">
      <c r="B69" s="4" t="s">
        <v>44</v>
      </c>
      <c r="C69" s="21"/>
      <c r="D69" s="21">
        <v>20</v>
      </c>
      <c r="E69" s="27" t="s">
        <v>43</v>
      </c>
      <c r="F69" s="1"/>
      <c r="G69" s="27"/>
    </row>
    <row r="70" spans="2:7" ht="12.75">
      <c r="B70" s="4" t="s">
        <v>45</v>
      </c>
      <c r="C70" s="21"/>
      <c r="D70" s="21">
        <v>25</v>
      </c>
      <c r="E70" s="27" t="s">
        <v>43</v>
      </c>
      <c r="F70" s="1"/>
      <c r="G70" s="27"/>
    </row>
    <row r="71" spans="2:7" ht="12.75">
      <c r="B71" s="31" t="s">
        <v>46</v>
      </c>
      <c r="C71" s="32"/>
      <c r="D71" s="32">
        <v>35</v>
      </c>
      <c r="E71" s="34" t="s">
        <v>43</v>
      </c>
      <c r="F71" s="1"/>
      <c r="G71" s="27"/>
    </row>
    <row r="72" spans="2:7" ht="12.75">
      <c r="B72" s="4"/>
      <c r="C72" s="21"/>
      <c r="D72" s="21"/>
      <c r="E72" s="21"/>
      <c r="F72" s="1"/>
      <c r="G72" s="27"/>
    </row>
    <row r="73" spans="2:7" ht="12.75">
      <c r="B73" s="26" t="s">
        <v>47</v>
      </c>
      <c r="C73" s="21"/>
      <c r="D73" s="21"/>
      <c r="E73" s="21"/>
      <c r="F73" s="1"/>
      <c r="G73" s="27"/>
    </row>
    <row r="74" spans="2:7" ht="12.75">
      <c r="B74" s="6" t="s">
        <v>48</v>
      </c>
      <c r="C74" s="17"/>
      <c r="D74" s="17"/>
      <c r="E74" s="17"/>
      <c r="F74" s="25">
        <v>20</v>
      </c>
      <c r="G74" s="19" t="s">
        <v>43</v>
      </c>
    </row>
    <row r="75" spans="2:7" ht="12.75">
      <c r="B75" s="4" t="s">
        <v>49</v>
      </c>
      <c r="C75" s="21"/>
      <c r="D75" s="21"/>
      <c r="E75" s="21"/>
      <c r="F75" s="1">
        <f>F63*1000/F74*1.2</f>
        <v>257.14285714285705</v>
      </c>
      <c r="G75" s="27" t="s">
        <v>32</v>
      </c>
    </row>
    <row r="76" spans="2:7" ht="12.75">
      <c r="B76" s="6" t="s">
        <v>50</v>
      </c>
      <c r="C76" s="17"/>
      <c r="D76" s="17"/>
      <c r="E76" s="17"/>
      <c r="F76" s="7">
        <f>F75*0.75</f>
        <v>192.85714285714278</v>
      </c>
      <c r="G76" s="19" t="s">
        <v>51</v>
      </c>
    </row>
    <row r="77" spans="2:7" ht="12.75">
      <c r="B77" s="6" t="s">
        <v>52</v>
      </c>
      <c r="C77" s="17"/>
      <c r="D77" s="17"/>
      <c r="E77" s="17"/>
      <c r="F77" s="7">
        <f>F76/100</f>
        <v>1.9285714285714277</v>
      </c>
      <c r="G77" s="19"/>
    </row>
    <row r="78" spans="2:7" ht="12.75">
      <c r="B78" s="4" t="s">
        <v>53</v>
      </c>
      <c r="C78" s="21"/>
      <c r="D78" s="21"/>
      <c r="E78" s="21"/>
      <c r="F78" s="1">
        <f>200*1/F75</f>
        <v>0.777777777777778</v>
      </c>
      <c r="G78" s="27"/>
    </row>
    <row r="79" spans="2:7" ht="12.75">
      <c r="B79" s="4" t="s">
        <v>54</v>
      </c>
      <c r="C79" s="21"/>
      <c r="D79" s="21" t="s">
        <v>55</v>
      </c>
      <c r="E79" s="21"/>
      <c r="F79" s="1"/>
      <c r="G79" s="27"/>
    </row>
    <row r="80" spans="2:7" ht="12.75">
      <c r="B80" s="4"/>
      <c r="C80" s="21"/>
      <c r="D80" s="21" t="s">
        <v>56</v>
      </c>
      <c r="E80" s="21"/>
      <c r="F80" s="1"/>
      <c r="G80" s="27"/>
    </row>
    <row r="81" spans="2:7" ht="12.75">
      <c r="B81" s="6" t="s">
        <v>57</v>
      </c>
      <c r="C81" s="17"/>
      <c r="D81" s="17"/>
      <c r="E81" s="17"/>
      <c r="F81" s="7">
        <f>39.8*F75/100</f>
        <v>102.3428571428571</v>
      </c>
      <c r="G81" s="19" t="s">
        <v>28</v>
      </c>
    </row>
    <row r="82" spans="2:7" ht="12.75">
      <c r="B82" s="4" t="s">
        <v>58</v>
      </c>
      <c r="C82" s="21"/>
      <c r="D82" s="21"/>
      <c r="E82" s="21"/>
      <c r="F82" s="1">
        <f>13.3*F75/100</f>
        <v>34.19999999999999</v>
      </c>
      <c r="G82" s="27" t="s">
        <v>28</v>
      </c>
    </row>
    <row r="83" spans="2:7" ht="12.75">
      <c r="B83" s="6" t="s">
        <v>59</v>
      </c>
      <c r="C83" s="17"/>
      <c r="D83" s="17"/>
      <c r="E83" s="17"/>
      <c r="F83" s="7">
        <f>F81+F82</f>
        <v>136.5428571428571</v>
      </c>
      <c r="G83" s="19" t="s">
        <v>28</v>
      </c>
    </row>
    <row r="84" spans="2:7" ht="12.75">
      <c r="B84" s="12"/>
      <c r="C84" s="14"/>
      <c r="D84" s="14"/>
      <c r="E84" s="14"/>
      <c r="F84" s="39"/>
      <c r="G84" s="3"/>
    </row>
    <row r="85" spans="2:7" ht="12.75">
      <c r="B85" s="26" t="s">
        <v>60</v>
      </c>
      <c r="C85" s="21"/>
      <c r="D85" s="21"/>
      <c r="E85" s="21"/>
      <c r="F85" s="1"/>
      <c r="G85" s="27"/>
    </row>
    <row r="86" spans="2:7" ht="12.75">
      <c r="B86" s="6" t="s">
        <v>61</v>
      </c>
      <c r="C86" s="17"/>
      <c r="D86" s="17"/>
      <c r="E86" s="17"/>
      <c r="F86" s="30">
        <f>3600*F63/(1.05*3.7*4*1000)</f>
        <v>0.9928295642581354</v>
      </c>
      <c r="G86" s="19" t="s">
        <v>30</v>
      </c>
    </row>
    <row r="87" spans="2:7" ht="12.75">
      <c r="B87" s="31" t="s">
        <v>62</v>
      </c>
      <c r="C87" s="32"/>
      <c r="D87" s="32"/>
      <c r="E87" s="32"/>
      <c r="F87" s="33">
        <f>(160/100000*F75+0.5+F77*193/100000)*1.7</f>
        <v>1.555756214285714</v>
      </c>
      <c r="G87" s="34" t="s">
        <v>34</v>
      </c>
    </row>
    <row r="88" spans="2:7" ht="12.75">
      <c r="B88" s="35" t="s">
        <v>63</v>
      </c>
      <c r="C88" s="17"/>
      <c r="D88" s="17"/>
      <c r="E88" s="17"/>
      <c r="F88" s="41">
        <f>(178.6*F62+3042+F65+F75+F75*10+F81*52+150)*1.6*1.2</f>
        <v>25323.922285714278</v>
      </c>
      <c r="G88" s="19" t="s">
        <v>1</v>
      </c>
    </row>
    <row r="89" spans="2:7" ht="12.75">
      <c r="B89" s="21"/>
      <c r="C89" s="21"/>
      <c r="D89" s="21"/>
      <c r="E89" s="21"/>
      <c r="F89" s="29"/>
      <c r="G89" s="21"/>
    </row>
    <row r="90" ht="12.75">
      <c r="F90" s="2"/>
    </row>
    <row r="91" ht="12.75">
      <c r="F91" s="2"/>
    </row>
    <row r="92" spans="2:7" ht="12.75">
      <c r="B92" s="8" t="s">
        <v>64</v>
      </c>
      <c r="C92" s="9"/>
      <c r="D92" s="9"/>
      <c r="E92" s="9"/>
      <c r="F92" s="10"/>
      <c r="G92" s="11"/>
    </row>
    <row r="93" spans="2:7" ht="12.75">
      <c r="B93" s="4" t="s">
        <v>11</v>
      </c>
      <c r="C93" s="12" t="s">
        <v>12</v>
      </c>
      <c r="D93" s="13">
        <v>2000</v>
      </c>
      <c r="E93" s="14" t="s">
        <v>13</v>
      </c>
      <c r="F93" s="15">
        <f>D93*10</f>
        <v>20000</v>
      </c>
      <c r="G93" s="3" t="s">
        <v>14</v>
      </c>
    </row>
    <row r="94" spans="2:7" ht="12.75">
      <c r="B94" s="4"/>
      <c r="C94" s="6" t="s">
        <v>16</v>
      </c>
      <c r="D94" s="16"/>
      <c r="E94" s="17" t="s">
        <v>17</v>
      </c>
      <c r="F94" s="18">
        <f>D94*9.5</f>
        <v>0</v>
      </c>
      <c r="G94" s="19" t="s">
        <v>14</v>
      </c>
    </row>
    <row r="95" spans="2:7" ht="12.75">
      <c r="B95" s="4"/>
      <c r="C95" s="31" t="s">
        <v>18</v>
      </c>
      <c r="D95" s="37"/>
      <c r="E95" s="32" t="s">
        <v>17</v>
      </c>
      <c r="F95" s="38">
        <f>25.9*D95</f>
        <v>0</v>
      </c>
      <c r="G95" s="34" t="s">
        <v>14</v>
      </c>
    </row>
    <row r="96" spans="2:7" ht="12.75">
      <c r="B96" s="6" t="s">
        <v>19</v>
      </c>
      <c r="C96" s="17"/>
      <c r="D96" s="24"/>
      <c r="E96" s="17"/>
      <c r="F96" s="25">
        <v>20000</v>
      </c>
      <c r="G96" s="19" t="s">
        <v>14</v>
      </c>
    </row>
    <row r="97" spans="2:7" ht="12.75">
      <c r="B97" s="26" t="s">
        <v>20</v>
      </c>
      <c r="C97" s="21"/>
      <c r="D97" s="21"/>
      <c r="E97" s="21"/>
      <c r="F97" s="1"/>
      <c r="G97" s="27"/>
    </row>
    <row r="98" spans="2:7" ht="12.75">
      <c r="B98" s="6" t="s">
        <v>21</v>
      </c>
      <c r="C98" s="17"/>
      <c r="D98" s="17"/>
      <c r="E98" s="17"/>
      <c r="F98" s="7">
        <f>F96/1500</f>
        <v>13.333333333333334</v>
      </c>
      <c r="G98" s="19" t="s">
        <v>0</v>
      </c>
    </row>
    <row r="99" spans="2:7" ht="12.75">
      <c r="B99" s="4" t="s">
        <v>65</v>
      </c>
      <c r="C99" s="21"/>
      <c r="D99" s="21"/>
      <c r="E99" s="21"/>
      <c r="F99" s="5">
        <v>-5</v>
      </c>
      <c r="G99" s="27" t="s">
        <v>26</v>
      </c>
    </row>
    <row r="100" spans="2:7" ht="12.75">
      <c r="B100" s="4" t="s">
        <v>66</v>
      </c>
      <c r="C100" s="21"/>
      <c r="D100" s="21"/>
      <c r="E100" s="21"/>
      <c r="F100" s="28">
        <v>2.2</v>
      </c>
      <c r="G100" s="27"/>
    </row>
    <row r="101" spans="2:7" ht="12.75">
      <c r="B101" s="6" t="s">
        <v>23</v>
      </c>
      <c r="C101" s="17"/>
      <c r="D101" s="17"/>
      <c r="E101" s="17"/>
      <c r="F101" s="7">
        <f>F98/F100</f>
        <v>6.0606060606060606</v>
      </c>
      <c r="G101" s="19" t="s">
        <v>0</v>
      </c>
    </row>
    <row r="102" spans="2:7" ht="12.75">
      <c r="B102" s="4" t="s">
        <v>24</v>
      </c>
      <c r="C102" s="21"/>
      <c r="D102" s="21"/>
      <c r="E102" s="21"/>
      <c r="F102" s="29">
        <f>F98-F101</f>
        <v>7.272727272727273</v>
      </c>
      <c r="G102" s="27" t="s">
        <v>0</v>
      </c>
    </row>
    <row r="103" spans="2:7" ht="12.75">
      <c r="B103" s="6" t="s">
        <v>25</v>
      </c>
      <c r="C103" s="17"/>
      <c r="D103" s="17"/>
      <c r="E103" s="17"/>
      <c r="F103" s="7">
        <v>55</v>
      </c>
      <c r="G103" s="19" t="s">
        <v>26</v>
      </c>
    </row>
    <row r="104" spans="2:7" ht="12.75">
      <c r="B104" s="12"/>
      <c r="C104" s="14"/>
      <c r="D104" s="14"/>
      <c r="E104" s="14"/>
      <c r="F104" s="39"/>
      <c r="G104" s="3"/>
    </row>
    <row r="105" spans="2:7" ht="12.75">
      <c r="B105" s="6" t="s">
        <v>27</v>
      </c>
      <c r="C105" s="17"/>
      <c r="D105" s="17"/>
      <c r="E105" s="17"/>
      <c r="F105" s="7">
        <v>582</v>
      </c>
      <c r="G105" s="19" t="s">
        <v>28</v>
      </c>
    </row>
    <row r="106" spans="2:7" ht="12.75">
      <c r="B106" s="35" t="s">
        <v>63</v>
      </c>
      <c r="C106" s="17"/>
      <c r="D106" s="17"/>
      <c r="E106" s="17"/>
      <c r="F106" s="41">
        <f>(166*F102+3553+F105+500)*1.6*1.2</f>
        <v>11217.163636363639</v>
      </c>
      <c r="G106" s="19" t="s">
        <v>1</v>
      </c>
    </row>
    <row r="107" spans="2:7" ht="12.75">
      <c r="B107" s="43"/>
      <c r="C107" s="43"/>
      <c r="D107" s="43"/>
      <c r="E107" s="43"/>
      <c r="F107" s="44"/>
      <c r="G107" s="43"/>
    </row>
    <row r="108" spans="2:7" ht="12.75">
      <c r="B108" s="43"/>
      <c r="C108" s="43"/>
      <c r="D108" s="43"/>
      <c r="E108" s="43"/>
      <c r="F108" s="44"/>
      <c r="G108" s="43"/>
    </row>
    <row r="109" spans="2:7" ht="12.75">
      <c r="B109" s="43"/>
      <c r="C109" s="43"/>
      <c r="D109" s="43"/>
      <c r="E109" s="43"/>
      <c r="F109" s="45"/>
      <c r="G109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Tine Marinšek</cp:lastModifiedBy>
  <dcterms:modified xsi:type="dcterms:W3CDTF">2010-08-16T10:42:06Z</dcterms:modified>
  <cp:category/>
  <cp:version/>
  <cp:contentType/>
  <cp:contentStatus/>
</cp:coreProperties>
</file>